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bestanden oude Laptop 1810\Documents\Adviesbureau Aleid Dik\adviesbureau\NAV\kostprijsberekeningen\"/>
    </mc:Choice>
  </mc:AlternateContent>
  <xr:revisionPtr revIDLastSave="0" documentId="13_ncr:1_{DA1E6F67-3621-45A4-9A41-042236342195}" xr6:coauthVersionLast="45" xr6:coauthVersionMax="45" xr10:uidLastSave="{00000000-0000-0000-0000-000000000000}"/>
  <workbookProtection workbookAlgorithmName="SHA-512" workbookHashValue="5T1YgRwC6DrthUdUA8f1oPKTXV/oY8N/2iHuufsSF0raWYUDWsHJ3ZjtxtG6jBI0gfne9apcI40GiPoFIzB1qQ==" workbookSaltValue="VRz9DvRQh01k4m7ZsM1ZSg==" workbookSpinCount="100000" lockStructure="1"/>
  <bookViews>
    <workbookView xWindow="-108" yWindow="-108" windowWidth="23256" windowHeight="12576" activeTab="1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2" l="1"/>
  <c r="C34" i="2"/>
  <c r="C46" i="2" s="1"/>
  <c r="C30" i="2"/>
  <c r="C25" i="2"/>
  <c r="C19" i="2"/>
  <c r="C11" i="2"/>
  <c r="C53" i="2" l="1"/>
  <c r="C55" i="2" s="1"/>
  <c r="C57" i="2" s="1"/>
  <c r="C48" i="2"/>
  <c r="C50" i="2" s="1"/>
  <c r="K97" i="2"/>
  <c r="J97" i="2"/>
  <c r="K96" i="2"/>
  <c r="J96" i="2"/>
  <c r="K95" i="2"/>
  <c r="J95" i="2"/>
  <c r="K94" i="2"/>
  <c r="J94" i="2"/>
  <c r="K93" i="2"/>
  <c r="J93" i="2"/>
  <c r="K90" i="2"/>
  <c r="K91" i="2" s="1"/>
  <c r="J90" i="2"/>
  <c r="J91" i="2" s="1"/>
  <c r="F85" i="2"/>
  <c r="K85" i="2" s="1"/>
  <c r="E85" i="2"/>
  <c r="J85" i="2" s="1"/>
  <c r="G84" i="2"/>
  <c r="J84" i="2" s="1"/>
  <c r="K82" i="2"/>
  <c r="J82" i="2"/>
  <c r="F79" i="2"/>
  <c r="K79" i="2" s="1"/>
  <c r="E79" i="2"/>
  <c r="J79" i="2" s="1"/>
  <c r="G78" i="2"/>
  <c r="J78" i="2" s="1"/>
  <c r="K76" i="2"/>
  <c r="J76" i="2"/>
  <c r="F72" i="2"/>
  <c r="K72" i="2" s="1"/>
  <c r="E72" i="2"/>
  <c r="J72" i="2" s="1"/>
  <c r="H71" i="2"/>
  <c r="K71" i="2" s="1"/>
  <c r="E43" i="2"/>
  <c r="E34" i="2"/>
  <c r="E30" i="2"/>
  <c r="E25" i="2"/>
  <c r="E19" i="2"/>
  <c r="E9" i="2"/>
  <c r="E11" i="2" s="1"/>
  <c r="K73" i="2" l="1"/>
  <c r="K98" i="2"/>
  <c r="J80" i="2"/>
  <c r="E46" i="2"/>
  <c r="E48" i="2" s="1"/>
  <c r="E50" i="2" s="1"/>
  <c r="H84" i="2"/>
  <c r="K84" i="2" s="1"/>
  <c r="K86" i="2" s="1"/>
  <c r="H78" i="2"/>
  <c r="K78" i="2" s="1"/>
  <c r="K80" i="2" s="1"/>
  <c r="J99" i="2"/>
  <c r="K99" i="2"/>
  <c r="J86" i="2"/>
  <c r="G71" i="2"/>
  <c r="J71" i="2" s="1"/>
  <c r="J73" i="2" s="1"/>
  <c r="J98" i="2"/>
  <c r="E53" i="2" l="1"/>
  <c r="E55" i="2" s="1"/>
  <c r="E57" i="2" s="1"/>
  <c r="B53" i="1"/>
  <c r="B43" i="1"/>
  <c r="D9" i="1" l="1"/>
  <c r="B9" i="1"/>
  <c r="F9" i="1" l="1"/>
  <c r="F43" i="1" l="1"/>
  <c r="F34" i="1"/>
  <c r="F30" i="1"/>
  <c r="F25" i="1"/>
  <c r="F19" i="1"/>
  <c r="F11" i="1"/>
  <c r="D43" i="1"/>
  <c r="D34" i="1"/>
  <c r="B34" i="1"/>
  <c r="D30" i="1"/>
  <c r="B30" i="1"/>
  <c r="D25" i="1"/>
  <c r="B25" i="1"/>
  <c r="D19" i="1"/>
  <c r="B19" i="1"/>
  <c r="B11" i="1"/>
  <c r="D11" i="1"/>
  <c r="F45" i="1" l="1"/>
  <c r="F52" i="1" s="1"/>
  <c r="F54" i="1" s="1"/>
  <c r="F56" i="1" s="1"/>
  <c r="D45" i="1"/>
  <c r="D47" i="1" s="1"/>
  <c r="D49" i="1" s="1"/>
  <c r="B45" i="1"/>
  <c r="B47" i="1" l="1"/>
  <c r="B49" i="1" s="1"/>
  <c r="B52" i="1"/>
  <c r="B54" i="1" s="1"/>
  <c r="B56" i="1" s="1"/>
  <c r="F47" i="1"/>
  <c r="F49" i="1" s="1"/>
  <c r="D52" i="1"/>
  <c r="D54" i="1" s="1"/>
  <c r="D56" i="1" s="1"/>
</calcChain>
</file>

<file path=xl/sharedStrings.xml><?xml version="1.0" encoding="utf-8"?>
<sst xmlns="http://schemas.openxmlformats.org/spreadsheetml/2006/main" count="171" uniqueCount="93">
  <si>
    <t>Zandgrond</t>
  </si>
  <si>
    <t xml:space="preserve">Kleigrond </t>
  </si>
  <si>
    <t>Mijn bedrijf</t>
  </si>
  <si>
    <t>Mijn toelichting</t>
  </si>
  <si>
    <t>Toegerekende kosten</t>
  </si>
  <si>
    <t>Pootgoed</t>
  </si>
  <si>
    <t>Meststoffen</t>
  </si>
  <si>
    <t>Gewas- en productbeschermingsmiddelen</t>
  </si>
  <si>
    <t>Grond- en gewasonderzoek</t>
  </si>
  <si>
    <t>Berekende rente</t>
  </si>
  <si>
    <t>Overige toegerekende kosten</t>
  </si>
  <si>
    <t>Totaal toegerekende kosten</t>
  </si>
  <si>
    <t>Bewerkingskosten</t>
  </si>
  <si>
    <t>Arbeidkosten (grondb., poten, frezen-schoffelen, spuiten, rooien, transport)</t>
  </si>
  <si>
    <t>Machines: afschrijving en rente</t>
  </si>
  <si>
    <t>Machines: onderhoud</t>
  </si>
  <si>
    <t>Werk door derden (loonwerk)</t>
  </si>
  <si>
    <t>Brandstof (diesel, olie, e.d.)</t>
  </si>
  <si>
    <t>Totale bewerkingskosten</t>
  </si>
  <si>
    <t>Grond en gebouwen</t>
  </si>
  <si>
    <t>Pacht/grondrente/landhuur plus grondlasten</t>
  </si>
  <si>
    <t>Gebouwen-machines/verharding: afschrijving en rente</t>
  </si>
  <si>
    <t>Gebouwen/verharding: onderhoud</t>
  </si>
  <si>
    <t>Totaal grond/gebouwen</t>
  </si>
  <si>
    <r>
      <t>Algemene</t>
    </r>
    <r>
      <rPr>
        <sz val="11"/>
        <rFont val="Gill Sans MT"/>
        <family val="2"/>
      </rPr>
      <t xml:space="preserve"> </t>
    </r>
    <r>
      <rPr>
        <b/>
        <sz val="11"/>
        <rFont val="Gill Sans MT"/>
        <family val="2"/>
      </rPr>
      <t>kosten</t>
    </r>
  </si>
  <si>
    <t>Energie</t>
  </si>
  <si>
    <t>Overige algemene kosten</t>
  </si>
  <si>
    <t>Totaal algemene kosten</t>
  </si>
  <si>
    <t>Overige opbrengsten</t>
  </si>
  <si>
    <t>Diversen (mestaanvoer)</t>
  </si>
  <si>
    <t>Totaal overige opbrengsten</t>
  </si>
  <si>
    <t>Bewaarkosten</t>
  </si>
  <si>
    <t>Kiemremming</t>
  </si>
  <si>
    <t xml:space="preserve">Afschrijving en rente bewaring </t>
  </si>
  <si>
    <t>Onderhoud bewaring</t>
  </si>
  <si>
    <t>Laden aardappelen</t>
  </si>
  <si>
    <t>Energiekosten</t>
  </si>
  <si>
    <t>Totaal bewaarkosten</t>
  </si>
  <si>
    <t>Leveren af-land</t>
  </si>
  <si>
    <t xml:space="preserve">Totale kosten per ha aardappelen </t>
  </si>
  <si>
    <t>Netto kilo opbrengst per ha</t>
  </si>
  <si>
    <t>Kostprijs per netto kg aardappelen</t>
  </si>
  <si>
    <t>Marge risico's ondernemer</t>
  </si>
  <si>
    <t>Reele opbrengstprijs per netto kg aardappelen levering af-land</t>
  </si>
  <si>
    <t>Leveren uit bewaring april ca. een jaar na planten</t>
  </si>
  <si>
    <t>Netto kilo opbrengst per ha (Bewaarverliezen!)</t>
  </si>
  <si>
    <t>Reele opbrengstprijs per netto kg aardappelen levering april</t>
  </si>
  <si>
    <t>HA-opbrengsten gemiddelde van afgelopen vijf jaar</t>
  </si>
  <si>
    <t>Gemiddelde bedrijfssituatie</t>
  </si>
  <si>
    <t>Kosten eigen arbeid en eigen vermogen zijn meegeteld</t>
  </si>
  <si>
    <t>Ondernemersmarge is in voorbeeld gesteld op 15%</t>
  </si>
  <si>
    <t xml:space="preserve"> </t>
  </si>
  <si>
    <t>1) Uitgangspunten in voorbeeld Frank Pieper:</t>
  </si>
  <si>
    <t>In de witte cellen kunt onder 'Mijn bedrijf' u uw eigen gegevens invullen</t>
  </si>
  <si>
    <t>let op: zonder beregenen</t>
  </si>
  <si>
    <t>kosten 225,- per keer beregenen per ha</t>
  </si>
  <si>
    <t>levering april</t>
  </si>
  <si>
    <t>6 toepassing gassen met chloor</t>
  </si>
  <si>
    <t xml:space="preserve">totaal </t>
  </si>
  <si>
    <t>ml</t>
  </si>
  <si>
    <t>per ton</t>
  </si>
  <si>
    <t>zand</t>
  </si>
  <si>
    <t>klei</t>
  </si>
  <si>
    <t>l</t>
  </si>
  <si>
    <t>oud</t>
  </si>
  <si>
    <t>prijs</t>
  </si>
  <si>
    <t>schoonmaken</t>
  </si>
  <si>
    <t xml:space="preserve">toepassen </t>
  </si>
  <si>
    <t>ton/ha</t>
  </si>
  <si>
    <t>saldo berekening</t>
  </si>
  <si>
    <t xml:space="preserve">nieuw </t>
  </si>
  <si>
    <t>MH toepassen</t>
  </si>
  <si>
    <t>toepassen</t>
  </si>
  <si>
    <t>loofdoding</t>
  </si>
  <si>
    <t>reglone</t>
  </si>
  <si>
    <t>nieuw</t>
  </si>
  <si>
    <t>quickdown</t>
  </si>
  <si>
    <t>plantaardige olie</t>
  </si>
  <si>
    <t>totaal</t>
  </si>
  <si>
    <t>spotlight (alleen bij veel loof</t>
  </si>
  <si>
    <t>kosten met spotlight</t>
  </si>
  <si>
    <t>kosten zonder spotlight</t>
  </si>
  <si>
    <t>Voorbeeldbegroting gemiddelde kostprijs fritesaardappelen oogst 2020van Frank Pieper (excl. BTW) 1)</t>
  </si>
  <si>
    <t>Biox M vanaf jnauari (4 maal) om de 3 à 4 weken (veilig 12 d)</t>
  </si>
  <si>
    <t>1-4 sight vanaf half december  (4 maal) om 4 weken (veilig 28 d)</t>
  </si>
  <si>
    <t>600 ton 1-4sight € 2500</t>
  </si>
  <si>
    <t>Toelichting</t>
  </si>
  <si>
    <t>Zaaizaad</t>
  </si>
  <si>
    <t>Laden uien</t>
  </si>
  <si>
    <t>Leveren uit bewaring week 12 ca. een jaar na planten</t>
  </si>
  <si>
    <t>Totale kosten per ha uien</t>
  </si>
  <si>
    <t>Kostprijs per netto kg uien</t>
  </si>
  <si>
    <t>Voorbeeldbegroting gemiddelde kostprijs zaaiuien oogst 2019 van Frank Pieper (excl. BTW)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</si>
</sst>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#,##0_-"/>
    <numFmt numFmtId="165" formatCode="&quot;€&quot;\ #,##0_-"/>
    <numFmt numFmtId="166" formatCode="&quot;€&quot;\ #,##0.000_-"/>
    <numFmt numFmtId="167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name val="Gill Sans MT"/>
      <family val="2"/>
    </font>
    <font>
      <sz val="11"/>
      <name val="Gill Sans MT"/>
      <family val="2"/>
    </font>
    <font>
      <b/>
      <sz val="11"/>
      <name val="Gill Sans MT"/>
      <family val="2"/>
    </font>
    <font>
      <sz val="11"/>
      <name val="Arial"/>
      <family val="2"/>
    </font>
    <font>
      <sz val="10"/>
      <name val="Gill Sans MT"/>
      <family val="2"/>
    </font>
    <font>
      <b/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1" xfId="0" applyFont="1" applyBorder="1" applyProtection="1">
      <protection locked="0"/>
    </xf>
    <xf numFmtId="9" fontId="2" fillId="0" borderId="1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164" fontId="1" fillId="2" borderId="1" xfId="0" applyNumberFormat="1" applyFont="1" applyFill="1" applyBorder="1" applyProtection="1"/>
    <xf numFmtId="164" fontId="6" fillId="2" borderId="0" xfId="0" applyNumberFormat="1" applyFont="1" applyFill="1" applyProtection="1"/>
    <xf numFmtId="165" fontId="2" fillId="2" borderId="1" xfId="0" applyNumberFormat="1" applyFont="1" applyFill="1" applyBorder="1" applyProtection="1"/>
    <xf numFmtId="166" fontId="2" fillId="2" borderId="1" xfId="0" applyNumberFormat="1" applyFont="1" applyFill="1" applyBorder="1" applyProtection="1"/>
    <xf numFmtId="166" fontId="1" fillId="2" borderId="1" xfId="0" applyNumberFormat="1" applyFont="1" applyFill="1" applyBorder="1" applyProtection="1"/>
    <xf numFmtId="165" fontId="0" fillId="2" borderId="1" xfId="0" applyNumberFormat="1" applyFill="1" applyBorder="1" applyProtection="1"/>
    <xf numFmtId="0" fontId="1" fillId="2" borderId="1" xfId="0" applyFont="1" applyFill="1" applyBorder="1" applyProtection="1"/>
    <xf numFmtId="0" fontId="2" fillId="2" borderId="1" xfId="0" applyFont="1" applyFill="1" applyBorder="1" applyProtection="1"/>
    <xf numFmtId="0" fontId="7" fillId="2" borderId="0" xfId="0" applyFont="1" applyFill="1"/>
    <xf numFmtId="0" fontId="1" fillId="2" borderId="0" xfId="0" applyFont="1" applyFill="1" applyProtection="1"/>
    <xf numFmtId="0" fontId="2" fillId="2" borderId="0" xfId="0" applyFont="1" applyFill="1" applyProtection="1"/>
    <xf numFmtId="0" fontId="0" fillId="2" borderId="0" xfId="0" applyFill="1" applyProtection="1"/>
    <xf numFmtId="0" fontId="2" fillId="2" borderId="4" xfId="0" applyFont="1" applyFill="1" applyBorder="1" applyProtection="1"/>
    <xf numFmtId="164" fontId="2" fillId="2" borderId="1" xfId="0" applyNumberFormat="1" applyFont="1" applyFill="1" applyBorder="1" applyProtection="1"/>
    <xf numFmtId="0" fontId="3" fillId="2" borderId="1" xfId="0" applyFont="1" applyFill="1" applyBorder="1" applyProtection="1"/>
    <xf numFmtId="3" fontId="2" fillId="2" borderId="1" xfId="0" applyNumberFormat="1" applyFont="1" applyFill="1" applyBorder="1" applyProtection="1"/>
    <xf numFmtId="9" fontId="2" fillId="2" borderId="1" xfId="0" applyNumberFormat="1" applyFont="1" applyFill="1" applyBorder="1" applyProtection="1"/>
    <xf numFmtId="0" fontId="2" fillId="2" borderId="2" xfId="0" applyFont="1" applyFill="1" applyBorder="1" applyProtection="1"/>
    <xf numFmtId="0" fontId="4" fillId="2" borderId="1" xfId="0" applyFont="1" applyFill="1" applyBorder="1" applyProtection="1"/>
    <xf numFmtId="0" fontId="0" fillId="2" borderId="1" xfId="0" applyFill="1" applyBorder="1" applyProtection="1"/>
    <xf numFmtId="0" fontId="2" fillId="2" borderId="3" xfId="0" applyFont="1" applyFill="1" applyBorder="1" applyProtection="1"/>
    <xf numFmtId="3" fontId="2" fillId="2" borderId="3" xfId="0" applyNumberFormat="1" applyFont="1" applyFill="1" applyBorder="1" applyProtection="1"/>
    <xf numFmtId="164" fontId="2" fillId="2" borderId="3" xfId="0" applyNumberFormat="1" applyFont="1" applyFill="1" applyBorder="1" applyProtection="1"/>
    <xf numFmtId="0" fontId="5" fillId="2" borderId="0" xfId="0" applyFont="1" applyFill="1" applyProtection="1"/>
    <xf numFmtId="0" fontId="0" fillId="2" borderId="0" xfId="0" applyFill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167" fontId="0" fillId="0" borderId="0" xfId="0" applyNumberFormat="1"/>
    <xf numFmtId="44" fontId="0" fillId="0" borderId="0" xfId="0" applyNumberFormat="1"/>
    <xf numFmtId="44" fontId="0" fillId="0" borderId="5" xfId="0" applyNumberFormat="1" applyBorder="1"/>
    <xf numFmtId="0" fontId="6" fillId="0" borderId="0" xfId="0" applyFont="1"/>
    <xf numFmtId="44" fontId="6" fillId="0" borderId="0" xfId="0" applyNumberFormat="1" applyFont="1"/>
    <xf numFmtId="44" fontId="0" fillId="0" borderId="0" xfId="0" applyNumberFormat="1" applyBorder="1"/>
    <xf numFmtId="164" fontId="1" fillId="2" borderId="1" xfId="0" applyNumberFormat="1" applyFont="1" applyFill="1" applyBorder="1" applyProtection="1"/>
    <xf numFmtId="164" fontId="6" fillId="2" borderId="0" xfId="0" applyNumberFormat="1" applyFont="1" applyFill="1" applyProtection="1"/>
    <xf numFmtId="165" fontId="2" fillId="2" borderId="1" xfId="0" applyNumberFormat="1" applyFont="1" applyFill="1" applyBorder="1" applyProtection="1"/>
    <xf numFmtId="166" fontId="2" fillId="2" borderId="1" xfId="0" applyNumberFormat="1" applyFont="1" applyFill="1" applyBorder="1" applyProtection="1"/>
    <xf numFmtId="166" fontId="1" fillId="2" borderId="1" xfId="0" applyNumberFormat="1" applyFont="1" applyFill="1" applyBorder="1" applyProtection="1"/>
    <xf numFmtId="165" fontId="0" fillId="2" borderId="1" xfId="0" applyNumberFormat="1" applyFill="1" applyBorder="1" applyProtection="1"/>
    <xf numFmtId="0" fontId="1" fillId="2" borderId="1" xfId="0" applyFont="1" applyFill="1" applyBorder="1" applyProtection="1"/>
    <xf numFmtId="0" fontId="2" fillId="2" borderId="1" xfId="0" applyFont="1" applyFill="1" applyBorder="1" applyProtection="1"/>
    <xf numFmtId="0" fontId="0" fillId="2" borderId="0" xfId="0" applyFill="1" applyProtection="1"/>
    <xf numFmtId="164" fontId="2" fillId="2" borderId="1" xfId="0" applyNumberFormat="1" applyFont="1" applyFill="1" applyBorder="1" applyProtection="1"/>
    <xf numFmtId="0" fontId="1" fillId="2" borderId="0" xfId="0" applyFont="1" applyFill="1"/>
    <xf numFmtId="0" fontId="2" fillId="2" borderId="0" xfId="0" applyFont="1" applyFill="1"/>
    <xf numFmtId="0" fontId="8" fillId="2" borderId="6" xfId="0" applyFont="1" applyFill="1" applyBorder="1"/>
    <xf numFmtId="0" fontId="2" fillId="2" borderId="4" xfId="0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164" fontId="6" fillId="2" borderId="0" xfId="0" applyNumberFormat="1" applyFont="1" applyFill="1"/>
    <xf numFmtId="165" fontId="2" fillId="2" borderId="1" xfId="0" applyNumberFormat="1" applyFont="1" applyFill="1" applyBorder="1"/>
    <xf numFmtId="3" fontId="2" fillId="2" borderId="1" xfId="0" applyNumberFormat="1" applyFont="1" applyFill="1" applyBorder="1"/>
    <xf numFmtId="166" fontId="2" fillId="2" borderId="1" xfId="0" applyNumberFormat="1" applyFont="1" applyFill="1" applyBorder="1"/>
    <xf numFmtId="9" fontId="2" fillId="2" borderId="1" xfId="0" applyNumberFormat="1" applyFont="1" applyFill="1" applyBorder="1"/>
    <xf numFmtId="166" fontId="1" fillId="2" borderId="1" xfId="0" applyNumberFormat="1" applyFont="1" applyFill="1" applyBorder="1"/>
    <xf numFmtId="0" fontId="4" fillId="2" borderId="1" xfId="0" applyFont="1" applyFill="1" applyBorder="1"/>
    <xf numFmtId="165" fontId="0" fillId="2" borderId="1" xfId="0" applyNumberForma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164" fontId="2" fillId="2" borderId="3" xfId="0" applyNumberFormat="1" applyFont="1" applyFill="1" applyBorder="1"/>
    <xf numFmtId="0" fontId="5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opLeftCell="A41" zoomScale="94" zoomScaleNormal="94" workbookViewId="0">
      <selection activeCell="A73" sqref="A73"/>
    </sheetView>
  </sheetViews>
  <sheetFormatPr defaultRowHeight="14.4" x14ac:dyDescent="0.3"/>
  <cols>
    <col min="1" max="1" width="65" customWidth="1"/>
    <col min="2" max="2" width="11.6640625" customWidth="1"/>
    <col min="3" max="3" width="3.5546875" customWidth="1"/>
    <col min="5" max="5" width="3.5546875" customWidth="1"/>
    <col min="6" max="6" width="20.109375" customWidth="1"/>
    <col min="7" max="7" width="61.44140625" customWidth="1"/>
    <col min="10" max="10" width="9.109375" style="35"/>
    <col min="11" max="11" width="12.44140625" style="35" customWidth="1"/>
    <col min="12" max="12" width="9.109375" style="35"/>
  </cols>
  <sheetData>
    <row r="1" spans="1:8" ht="18" x14ac:dyDescent="0.5">
      <c r="A1" s="16" t="s">
        <v>82</v>
      </c>
      <c r="B1" s="17"/>
      <c r="C1" s="17"/>
      <c r="D1" s="18"/>
      <c r="E1" s="18"/>
      <c r="F1" s="18"/>
      <c r="G1" s="15" t="s">
        <v>53</v>
      </c>
      <c r="H1" s="1"/>
    </row>
    <row r="2" spans="1:8" ht="18" x14ac:dyDescent="0.5">
      <c r="A2" s="16"/>
      <c r="B2" s="17">
        <v>2020</v>
      </c>
      <c r="C2" s="17"/>
      <c r="D2" s="18"/>
      <c r="E2" s="18"/>
      <c r="F2" s="18"/>
      <c r="G2" s="31"/>
      <c r="H2" s="1"/>
    </row>
    <row r="3" spans="1:8" ht="18" x14ac:dyDescent="0.5">
      <c r="A3" s="17"/>
      <c r="B3" s="13" t="s">
        <v>0</v>
      </c>
      <c r="C3" s="19"/>
      <c r="D3" s="13" t="s">
        <v>1</v>
      </c>
      <c r="E3" s="18"/>
      <c r="F3" s="13" t="s">
        <v>2</v>
      </c>
      <c r="G3" s="16" t="s">
        <v>3</v>
      </c>
      <c r="H3" s="3"/>
    </row>
    <row r="4" spans="1:8" ht="18" x14ac:dyDescent="0.5">
      <c r="A4" s="13" t="s">
        <v>4</v>
      </c>
      <c r="B4" s="14"/>
      <c r="C4" s="14"/>
      <c r="D4" s="13"/>
      <c r="E4" s="18"/>
      <c r="F4" s="14"/>
      <c r="G4" s="32"/>
      <c r="H4" s="2"/>
    </row>
    <row r="5" spans="1:8" ht="18" x14ac:dyDescent="0.5">
      <c r="A5" s="14" t="s">
        <v>5</v>
      </c>
      <c r="B5" s="20">
        <v>1250</v>
      </c>
      <c r="C5" s="20"/>
      <c r="D5" s="20">
        <v>1250</v>
      </c>
      <c r="E5" s="18"/>
      <c r="F5" s="4">
        <v>0</v>
      </c>
      <c r="G5" s="32"/>
      <c r="H5" s="1"/>
    </row>
    <row r="6" spans="1:8" ht="18" x14ac:dyDescent="0.5">
      <c r="A6" s="14" t="s">
        <v>6</v>
      </c>
      <c r="B6" s="20">
        <v>285</v>
      </c>
      <c r="C6" s="20"/>
      <c r="D6" s="20">
        <v>500</v>
      </c>
      <c r="E6" s="18"/>
      <c r="F6" s="4">
        <v>0</v>
      </c>
      <c r="G6" s="32"/>
      <c r="H6" s="1"/>
    </row>
    <row r="7" spans="1:8" ht="18" x14ac:dyDescent="0.5">
      <c r="A7" s="14" t="s">
        <v>7</v>
      </c>
      <c r="B7" s="20">
        <v>975</v>
      </c>
      <c r="C7" s="20"/>
      <c r="D7" s="20">
        <v>975</v>
      </c>
      <c r="E7" s="18"/>
      <c r="F7" s="4">
        <v>0</v>
      </c>
      <c r="G7" s="32"/>
      <c r="H7" s="1"/>
    </row>
    <row r="8" spans="1:8" ht="18" x14ac:dyDescent="0.5">
      <c r="A8" s="14" t="s">
        <v>8</v>
      </c>
      <c r="B8" s="20">
        <v>10</v>
      </c>
      <c r="C8" s="20"/>
      <c r="D8" s="20">
        <v>10</v>
      </c>
      <c r="E8" s="18"/>
      <c r="F8" s="4"/>
      <c r="G8" s="32"/>
      <c r="H8" s="1"/>
    </row>
    <row r="9" spans="1:8" ht="18" x14ac:dyDescent="0.5">
      <c r="A9" s="14" t="s">
        <v>9</v>
      </c>
      <c r="B9" s="20">
        <f>(B5+B6+B7+B8)*4.5%</f>
        <v>113.39999999999999</v>
      </c>
      <c r="C9" s="20"/>
      <c r="D9" s="20">
        <f>(D5+D6+D7+D8)*4.5%</f>
        <v>123.07499999999999</v>
      </c>
      <c r="E9" s="20"/>
      <c r="F9" s="20">
        <f t="shared" ref="F9" si="0">(F5+F6+F7+F8)*5%</f>
        <v>0</v>
      </c>
      <c r="G9" s="32"/>
      <c r="H9" s="1"/>
    </row>
    <row r="10" spans="1:8" ht="18" x14ac:dyDescent="0.5">
      <c r="A10" s="14" t="s">
        <v>10</v>
      </c>
      <c r="B10" s="20">
        <v>50</v>
      </c>
      <c r="C10" s="20"/>
      <c r="D10" s="20">
        <v>50</v>
      </c>
      <c r="E10" s="18"/>
      <c r="F10" s="4">
        <v>0</v>
      </c>
      <c r="G10" s="32"/>
      <c r="H10" s="1"/>
    </row>
    <row r="11" spans="1:8" ht="18" x14ac:dyDescent="0.5">
      <c r="A11" s="13" t="s">
        <v>11</v>
      </c>
      <c r="B11" s="7">
        <f>SUM(B5:B10)</f>
        <v>2683.4</v>
      </c>
      <c r="C11" s="7"/>
      <c r="D11" s="7">
        <f>SUM(D5:D10)</f>
        <v>2908.0749999999998</v>
      </c>
      <c r="E11" s="7"/>
      <c r="F11" s="7">
        <f>SUM(F5:F10)</f>
        <v>0</v>
      </c>
      <c r="G11" s="32"/>
      <c r="H11" s="1"/>
    </row>
    <row r="12" spans="1:8" ht="18" x14ac:dyDescent="0.5">
      <c r="A12" s="14"/>
      <c r="B12" s="14"/>
      <c r="C12" s="14"/>
      <c r="D12" s="20"/>
      <c r="E12" s="18"/>
      <c r="F12" s="14"/>
      <c r="G12" s="32"/>
      <c r="H12" s="1"/>
    </row>
    <row r="13" spans="1:8" ht="18" x14ac:dyDescent="0.5">
      <c r="A13" s="13" t="s">
        <v>12</v>
      </c>
      <c r="B13" s="14"/>
      <c r="C13" s="14"/>
      <c r="D13" s="7"/>
      <c r="E13" s="18"/>
      <c r="F13" s="14"/>
      <c r="G13" s="32"/>
      <c r="H13" s="1"/>
    </row>
    <row r="14" spans="1:8" ht="18" x14ac:dyDescent="0.5">
      <c r="A14" s="14" t="s">
        <v>13</v>
      </c>
      <c r="B14" s="20">
        <v>1000</v>
      </c>
      <c r="C14" s="20"/>
      <c r="D14" s="20">
        <v>1000</v>
      </c>
      <c r="E14" s="18"/>
      <c r="F14" s="4">
        <v>0</v>
      </c>
      <c r="G14" s="32"/>
      <c r="H14" s="1"/>
    </row>
    <row r="15" spans="1:8" ht="18" x14ac:dyDescent="0.5">
      <c r="A15" s="14" t="s">
        <v>14</v>
      </c>
      <c r="B15" s="20">
        <v>525</v>
      </c>
      <c r="C15" s="20"/>
      <c r="D15" s="20">
        <v>600</v>
      </c>
      <c r="E15" s="18"/>
      <c r="F15" s="4">
        <v>0</v>
      </c>
      <c r="G15" s="32"/>
      <c r="H15" s="1"/>
    </row>
    <row r="16" spans="1:8" ht="18" x14ac:dyDescent="0.5">
      <c r="A16" s="14" t="s">
        <v>15</v>
      </c>
      <c r="B16" s="20">
        <v>250</v>
      </c>
      <c r="C16" s="20"/>
      <c r="D16" s="20">
        <v>275</v>
      </c>
      <c r="E16" s="18"/>
      <c r="F16" s="4">
        <v>0</v>
      </c>
      <c r="G16" s="32"/>
      <c r="H16" s="1"/>
    </row>
    <row r="17" spans="1:7" ht="18" x14ac:dyDescent="0.5">
      <c r="A17" s="14" t="s">
        <v>16</v>
      </c>
      <c r="B17" s="20">
        <v>230</v>
      </c>
      <c r="C17" s="20"/>
      <c r="D17" s="20">
        <v>240</v>
      </c>
      <c r="E17" s="18"/>
      <c r="F17" s="4">
        <v>0</v>
      </c>
      <c r="G17" s="32"/>
    </row>
    <row r="18" spans="1:7" ht="18" x14ac:dyDescent="0.5">
      <c r="A18" s="14" t="s">
        <v>17</v>
      </c>
      <c r="B18" s="20">
        <v>290</v>
      </c>
      <c r="C18" s="20"/>
      <c r="D18" s="20">
        <v>325</v>
      </c>
      <c r="E18" s="18"/>
      <c r="F18" s="4">
        <v>0</v>
      </c>
      <c r="G18" s="33"/>
    </row>
    <row r="19" spans="1:7" ht="18" x14ac:dyDescent="0.5">
      <c r="A19" s="13" t="s">
        <v>18</v>
      </c>
      <c r="B19" s="7">
        <f>SUM(B14:B18)</f>
        <v>2295</v>
      </c>
      <c r="C19" s="7"/>
      <c r="D19" s="7">
        <f>SUM(D14:D18)</f>
        <v>2440</v>
      </c>
      <c r="E19" s="7"/>
      <c r="F19" s="7">
        <f>SUM(F14:F18)</f>
        <v>0</v>
      </c>
      <c r="G19" s="32"/>
    </row>
    <row r="20" spans="1:7" ht="18" x14ac:dyDescent="0.5">
      <c r="A20" s="14"/>
      <c r="B20" s="14"/>
      <c r="C20" s="14"/>
      <c r="D20" s="20"/>
      <c r="E20" s="18"/>
      <c r="F20" s="14"/>
      <c r="G20" s="32"/>
    </row>
    <row r="21" spans="1:7" ht="18" x14ac:dyDescent="0.5">
      <c r="A21" s="13" t="s">
        <v>19</v>
      </c>
      <c r="B21" s="14"/>
      <c r="C21" s="14"/>
      <c r="D21" s="7"/>
      <c r="E21" s="18"/>
      <c r="F21" s="14"/>
      <c r="G21" s="32"/>
    </row>
    <row r="22" spans="1:7" ht="18" x14ac:dyDescent="0.5">
      <c r="A22" s="14" t="s">
        <v>20</v>
      </c>
      <c r="B22" s="20">
        <v>1250</v>
      </c>
      <c r="C22" s="20"/>
      <c r="D22" s="20">
        <v>1250</v>
      </c>
      <c r="E22" s="18"/>
      <c r="F22" s="4">
        <v>0</v>
      </c>
      <c r="G22" s="32"/>
    </row>
    <row r="23" spans="1:7" ht="18" x14ac:dyDescent="0.5">
      <c r="A23" s="14" t="s">
        <v>21</v>
      </c>
      <c r="B23" s="20">
        <v>180</v>
      </c>
      <c r="C23" s="20"/>
      <c r="D23" s="20">
        <v>180</v>
      </c>
      <c r="E23" s="18"/>
      <c r="F23" s="4">
        <v>0</v>
      </c>
      <c r="G23" s="32"/>
    </row>
    <row r="24" spans="1:7" ht="18" x14ac:dyDescent="0.5">
      <c r="A24" s="14" t="s">
        <v>22</v>
      </c>
      <c r="B24" s="20">
        <v>20</v>
      </c>
      <c r="C24" s="20"/>
      <c r="D24" s="20">
        <v>20</v>
      </c>
      <c r="E24" s="18"/>
      <c r="F24" s="4">
        <v>0</v>
      </c>
      <c r="G24" s="32"/>
    </row>
    <row r="25" spans="1:7" ht="18" x14ac:dyDescent="0.5">
      <c r="A25" s="13" t="s">
        <v>23</v>
      </c>
      <c r="B25" s="7">
        <f>SUM(B22:B24)</f>
        <v>1450</v>
      </c>
      <c r="C25" s="7"/>
      <c r="D25" s="7">
        <f>SUM(D22:D24)</f>
        <v>1450</v>
      </c>
      <c r="E25" s="7"/>
      <c r="F25" s="7">
        <f>SUM(F22:F24)</f>
        <v>0</v>
      </c>
      <c r="G25" s="32"/>
    </row>
    <row r="26" spans="1:7" ht="18" x14ac:dyDescent="0.5">
      <c r="A26" s="14"/>
      <c r="B26" s="14"/>
      <c r="C26" s="14"/>
      <c r="D26" s="20"/>
      <c r="E26" s="18"/>
      <c r="F26" s="14"/>
      <c r="G26" s="32"/>
    </row>
    <row r="27" spans="1:7" ht="18" x14ac:dyDescent="0.5">
      <c r="A27" s="13" t="s">
        <v>24</v>
      </c>
      <c r="B27" s="14"/>
      <c r="C27" s="14"/>
      <c r="D27" s="7"/>
      <c r="E27" s="18"/>
      <c r="F27" s="14"/>
      <c r="G27" s="32"/>
    </row>
    <row r="28" spans="1:7" ht="18" x14ac:dyDescent="0.5">
      <c r="A28" s="14" t="s">
        <v>25</v>
      </c>
      <c r="B28" s="20">
        <v>30</v>
      </c>
      <c r="C28" s="14"/>
      <c r="D28" s="20">
        <v>30</v>
      </c>
      <c r="E28" s="18"/>
      <c r="F28" s="4">
        <v>0</v>
      </c>
      <c r="G28" s="32"/>
    </row>
    <row r="29" spans="1:7" ht="18" x14ac:dyDescent="0.5">
      <c r="A29" s="14" t="s">
        <v>26</v>
      </c>
      <c r="B29" s="20">
        <v>250</v>
      </c>
      <c r="C29" s="20"/>
      <c r="D29" s="20">
        <v>250</v>
      </c>
      <c r="E29" s="18"/>
      <c r="F29" s="4">
        <v>0</v>
      </c>
      <c r="G29" s="32"/>
    </row>
    <row r="30" spans="1:7" ht="18" x14ac:dyDescent="0.5">
      <c r="A30" s="13" t="s">
        <v>27</v>
      </c>
      <c r="B30" s="7">
        <f>SUM(B28:B29)</f>
        <v>280</v>
      </c>
      <c r="C30" s="7"/>
      <c r="D30" s="7">
        <f>SUM(D28:D29)</f>
        <v>280</v>
      </c>
      <c r="E30" s="7"/>
      <c r="F30" s="7">
        <f>SUM(F28:F29)</f>
        <v>0</v>
      </c>
      <c r="G30" s="32"/>
    </row>
    <row r="31" spans="1:7" ht="18" x14ac:dyDescent="0.5">
      <c r="A31" s="14"/>
      <c r="B31" s="14"/>
      <c r="C31" s="14"/>
      <c r="D31" s="20"/>
      <c r="E31" s="18"/>
      <c r="F31" s="14"/>
      <c r="G31" s="32"/>
    </row>
    <row r="32" spans="1:7" ht="18" x14ac:dyDescent="0.5">
      <c r="A32" s="13" t="s">
        <v>28</v>
      </c>
      <c r="B32" s="14"/>
      <c r="C32" s="14"/>
      <c r="D32" s="7"/>
      <c r="E32" s="18"/>
      <c r="F32" s="14"/>
      <c r="G32" s="32"/>
    </row>
    <row r="33" spans="1:12" ht="18" x14ac:dyDescent="0.5">
      <c r="A33" s="14" t="s">
        <v>29</v>
      </c>
      <c r="B33" s="20">
        <v>-100</v>
      </c>
      <c r="C33" s="14"/>
      <c r="D33" s="20">
        <v>-50</v>
      </c>
      <c r="E33" s="18"/>
      <c r="F33" s="4">
        <v>0</v>
      </c>
      <c r="G33" s="32"/>
    </row>
    <row r="34" spans="1:12" ht="18" x14ac:dyDescent="0.5">
      <c r="A34" s="13" t="s">
        <v>30</v>
      </c>
      <c r="B34" s="7">
        <f>SUM(B33)</f>
        <v>-100</v>
      </c>
      <c r="C34" s="7"/>
      <c r="D34" s="7">
        <f>SUM(D33)</f>
        <v>-50</v>
      </c>
      <c r="E34" s="7"/>
      <c r="F34" s="7">
        <f>SUM(F33)</f>
        <v>0</v>
      </c>
      <c r="G34" s="32"/>
    </row>
    <row r="35" spans="1:12" ht="18" x14ac:dyDescent="0.5">
      <c r="A35" s="14"/>
      <c r="B35" s="20"/>
      <c r="C35" s="14"/>
      <c r="D35" s="20"/>
      <c r="E35" s="18"/>
      <c r="F35" s="14"/>
      <c r="G35" s="32"/>
    </row>
    <row r="36" spans="1:12" ht="18" x14ac:dyDescent="0.5">
      <c r="A36" s="21" t="s">
        <v>31</v>
      </c>
      <c r="B36" s="20"/>
      <c r="C36" s="14"/>
      <c r="D36" s="20"/>
      <c r="E36" s="18"/>
      <c r="F36" s="14"/>
      <c r="G36" s="32"/>
    </row>
    <row r="37" spans="1:12" ht="18" x14ac:dyDescent="0.5">
      <c r="A37" s="14" t="s">
        <v>32</v>
      </c>
      <c r="B37" s="20">
        <v>750</v>
      </c>
      <c r="C37" s="14"/>
      <c r="D37" s="20">
        <v>700</v>
      </c>
      <c r="E37" s="18"/>
      <c r="F37" s="4">
        <v>0</v>
      </c>
      <c r="G37" s="32"/>
    </row>
    <row r="38" spans="1:12" ht="18" x14ac:dyDescent="0.5">
      <c r="A38" s="14" t="s">
        <v>33</v>
      </c>
      <c r="B38" s="20">
        <v>450</v>
      </c>
      <c r="C38" s="14"/>
      <c r="D38" s="20">
        <v>450</v>
      </c>
      <c r="E38" s="18"/>
      <c r="F38" s="4">
        <v>0</v>
      </c>
      <c r="G38" s="32"/>
    </row>
    <row r="39" spans="1:12" ht="18" x14ac:dyDescent="0.5">
      <c r="A39" s="14" t="s">
        <v>34</v>
      </c>
      <c r="B39" s="14">
        <v>100</v>
      </c>
      <c r="C39" s="14"/>
      <c r="D39" s="20">
        <v>100</v>
      </c>
      <c r="E39" s="18"/>
      <c r="F39" s="4">
        <v>0</v>
      </c>
      <c r="G39" s="32"/>
    </row>
    <row r="40" spans="1:12" s="1" customFormat="1" ht="18" x14ac:dyDescent="0.5">
      <c r="A40" s="14" t="s">
        <v>66</v>
      </c>
      <c r="B40" s="14">
        <v>550</v>
      </c>
      <c r="C40" s="14"/>
      <c r="D40" s="20">
        <v>550</v>
      </c>
      <c r="E40" s="18"/>
      <c r="F40" s="4"/>
      <c r="G40" s="32"/>
      <c r="J40" s="35"/>
      <c r="K40" s="35"/>
      <c r="L40" s="35"/>
    </row>
    <row r="41" spans="1:12" ht="18" x14ac:dyDescent="0.5">
      <c r="A41" s="14" t="s">
        <v>35</v>
      </c>
      <c r="B41" s="14">
        <v>85</v>
      </c>
      <c r="C41" s="14"/>
      <c r="D41" s="20">
        <v>85</v>
      </c>
      <c r="E41" s="18"/>
      <c r="F41" s="4">
        <v>0</v>
      </c>
      <c r="G41" s="32"/>
    </row>
    <row r="42" spans="1:12" ht="18" x14ac:dyDescent="0.5">
      <c r="A42" s="14" t="s">
        <v>36</v>
      </c>
      <c r="B42" s="14">
        <v>225</v>
      </c>
      <c r="C42" s="14"/>
      <c r="D42" s="20">
        <v>225</v>
      </c>
      <c r="E42" s="18"/>
      <c r="F42" s="4">
        <v>0</v>
      </c>
      <c r="G42" s="32"/>
    </row>
    <row r="43" spans="1:12" ht="18" x14ac:dyDescent="0.5">
      <c r="A43" s="13" t="s">
        <v>37</v>
      </c>
      <c r="B43" s="7">
        <f>SUM(B37:B42)</f>
        <v>2160</v>
      </c>
      <c r="C43" s="13"/>
      <c r="D43" s="8">
        <f>SUM(D37:D42)</f>
        <v>2110</v>
      </c>
      <c r="E43" s="8"/>
      <c r="F43" s="8">
        <f>SUM(F37:F42)</f>
        <v>0</v>
      </c>
      <c r="G43" s="32"/>
    </row>
    <row r="44" spans="1:12" ht="18" x14ac:dyDescent="0.5">
      <c r="A44" s="14"/>
      <c r="B44" s="14"/>
      <c r="C44" s="14"/>
      <c r="D44" s="20"/>
      <c r="E44" s="18"/>
      <c r="F44" s="14"/>
      <c r="G44" s="32"/>
    </row>
    <row r="45" spans="1:12" ht="18" x14ac:dyDescent="0.5">
      <c r="A45" s="13" t="s">
        <v>38</v>
      </c>
      <c r="B45" s="9">
        <f>B11+B19+B25+B30+B34</f>
        <v>6608.4</v>
      </c>
      <c r="C45" s="9"/>
      <c r="D45" s="9">
        <f>D11+D19+D25+D30+D34</f>
        <v>7028.0749999999998</v>
      </c>
      <c r="E45" s="9"/>
      <c r="F45" s="9">
        <f>F11+F19+F25+F30+F34</f>
        <v>0</v>
      </c>
      <c r="G45" s="32"/>
    </row>
    <row r="46" spans="1:12" ht="18" x14ac:dyDescent="0.5">
      <c r="A46" s="14" t="s">
        <v>39</v>
      </c>
      <c r="B46" s="22">
        <v>55000</v>
      </c>
      <c r="C46" s="22"/>
      <c r="D46" s="20">
        <v>50000</v>
      </c>
      <c r="E46" s="18"/>
      <c r="F46" s="4">
        <v>0</v>
      </c>
      <c r="G46" s="32"/>
    </row>
    <row r="47" spans="1:12" ht="18" x14ac:dyDescent="0.5">
      <c r="A47" s="14" t="s">
        <v>40</v>
      </c>
      <c r="B47" s="10">
        <f>B45/B46</f>
        <v>0.12015272727272727</v>
      </c>
      <c r="C47" s="10"/>
      <c r="D47" s="10">
        <f>D45/D46</f>
        <v>0.14056150000000001</v>
      </c>
      <c r="E47" s="10"/>
      <c r="F47" s="10" t="e">
        <f>F45/F46</f>
        <v>#DIV/0!</v>
      </c>
      <c r="G47" s="32"/>
    </row>
    <row r="48" spans="1:12" ht="18" x14ac:dyDescent="0.5">
      <c r="A48" s="14" t="s">
        <v>41</v>
      </c>
      <c r="B48" s="23">
        <v>0.15</v>
      </c>
      <c r="C48" s="23"/>
      <c r="D48" s="23">
        <v>0.15</v>
      </c>
      <c r="E48" s="18"/>
      <c r="F48" s="5">
        <v>0</v>
      </c>
      <c r="G48" s="32" t="s">
        <v>51</v>
      </c>
    </row>
    <row r="49" spans="1:7" ht="18" x14ac:dyDescent="0.5">
      <c r="A49" s="14" t="s">
        <v>42</v>
      </c>
      <c r="B49" s="11">
        <f>B47*(100%+B48)</f>
        <v>0.13817563636363636</v>
      </c>
      <c r="C49" s="11"/>
      <c r="D49" s="11">
        <f>D47*(100%+D48)</f>
        <v>0.16164572499999999</v>
      </c>
      <c r="E49" s="11"/>
      <c r="F49" s="11" t="e">
        <f>F47*(100%+F48)</f>
        <v>#DIV/0!</v>
      </c>
      <c r="G49" s="32"/>
    </row>
    <row r="50" spans="1:7" ht="18" x14ac:dyDescent="0.5">
      <c r="A50" s="13" t="s">
        <v>43</v>
      </c>
      <c r="B50" s="18"/>
      <c r="C50" s="18"/>
      <c r="D50" s="18"/>
      <c r="E50" s="18"/>
      <c r="F50" s="24"/>
      <c r="G50" s="32"/>
    </row>
    <row r="51" spans="1:7" ht="18" x14ac:dyDescent="0.5">
      <c r="A51" s="18"/>
      <c r="B51" s="25"/>
      <c r="C51" s="25"/>
      <c r="D51" s="25"/>
      <c r="E51" s="26"/>
      <c r="F51" s="14"/>
      <c r="G51" s="32"/>
    </row>
    <row r="52" spans="1:7" ht="18" x14ac:dyDescent="0.5">
      <c r="A52" s="13" t="s">
        <v>44</v>
      </c>
      <c r="B52" s="9">
        <f>+B45+B43</f>
        <v>8768.4</v>
      </c>
      <c r="C52" s="9"/>
      <c r="D52" s="12">
        <f>D45+D43</f>
        <v>9138.0750000000007</v>
      </c>
      <c r="E52" s="12"/>
      <c r="F52" s="12">
        <f>F45+F43</f>
        <v>0</v>
      </c>
      <c r="G52" s="32"/>
    </row>
    <row r="53" spans="1:7" ht="18" x14ac:dyDescent="0.5">
      <c r="A53" s="14" t="s">
        <v>39</v>
      </c>
      <c r="B53" s="28">
        <f>55000*0.95</f>
        <v>52250</v>
      </c>
      <c r="C53" s="28"/>
      <c r="D53" s="29">
        <v>47500</v>
      </c>
      <c r="E53" s="18"/>
      <c r="F53" s="6">
        <v>0</v>
      </c>
      <c r="G53" s="32"/>
    </row>
    <row r="54" spans="1:7" ht="18" x14ac:dyDescent="0.5">
      <c r="A54" s="27" t="s">
        <v>45</v>
      </c>
      <c r="B54" s="10">
        <f>+B52/B53</f>
        <v>0.16781626794258372</v>
      </c>
      <c r="C54" s="10"/>
      <c r="D54" s="10">
        <f>D52/D53</f>
        <v>0.1923805263157895</v>
      </c>
      <c r="E54" s="10"/>
      <c r="F54" s="10" t="e">
        <f>F52/F53</f>
        <v>#DIV/0!</v>
      </c>
      <c r="G54" s="32"/>
    </row>
    <row r="55" spans="1:7" ht="18" x14ac:dyDescent="0.5">
      <c r="A55" s="14" t="s">
        <v>41</v>
      </c>
      <c r="B55" s="23">
        <v>0.15</v>
      </c>
      <c r="C55" s="23"/>
      <c r="D55" s="23">
        <v>0.15</v>
      </c>
      <c r="E55" s="18"/>
      <c r="F55" s="5">
        <v>0</v>
      </c>
      <c r="G55" s="32"/>
    </row>
    <row r="56" spans="1:7" ht="18" x14ac:dyDescent="0.5">
      <c r="A56" s="14" t="s">
        <v>42</v>
      </c>
      <c r="B56" s="11">
        <f>B54*(100%+B55)</f>
        <v>0.19298870813397126</v>
      </c>
      <c r="C56" s="11"/>
      <c r="D56" s="11">
        <f>D54*(100%+D55)</f>
        <v>0.22123760526315792</v>
      </c>
      <c r="E56" s="11"/>
      <c r="F56" s="11" t="e">
        <f>F54*(100%+F55)</f>
        <v>#DIV/0!</v>
      </c>
      <c r="G56" s="32"/>
    </row>
    <row r="57" spans="1:7" ht="18" x14ac:dyDescent="0.5">
      <c r="A57" s="13" t="s">
        <v>46</v>
      </c>
      <c r="G57" s="32"/>
    </row>
    <row r="58" spans="1:7" ht="16.8" x14ac:dyDescent="0.45">
      <c r="A58" s="30"/>
      <c r="B58" s="18"/>
      <c r="C58" s="18"/>
      <c r="D58" s="18"/>
      <c r="E58" s="18"/>
      <c r="F58" s="18"/>
      <c r="G58" t="s">
        <v>54</v>
      </c>
    </row>
    <row r="59" spans="1:7" ht="16.8" x14ac:dyDescent="0.45">
      <c r="A59" s="30" t="s">
        <v>52</v>
      </c>
      <c r="B59" s="18"/>
      <c r="C59" s="18"/>
      <c r="D59" s="18"/>
      <c r="E59" s="18"/>
      <c r="F59" s="18"/>
      <c r="G59" t="s">
        <v>55</v>
      </c>
    </row>
    <row r="60" spans="1:7" x14ac:dyDescent="0.3">
      <c r="A60" s="18" t="s">
        <v>47</v>
      </c>
      <c r="B60" s="18"/>
      <c r="C60" s="18"/>
      <c r="D60" s="18"/>
      <c r="E60" s="18"/>
      <c r="F60" s="18"/>
    </row>
    <row r="61" spans="1:7" x14ac:dyDescent="0.3">
      <c r="A61" s="18" t="s">
        <v>48</v>
      </c>
      <c r="B61" s="18"/>
      <c r="C61" s="18"/>
      <c r="D61" s="18"/>
      <c r="E61" s="18"/>
      <c r="F61" s="18"/>
    </row>
    <row r="62" spans="1:7" x14ac:dyDescent="0.3">
      <c r="A62" s="18" t="s">
        <v>49</v>
      </c>
      <c r="B62" s="18"/>
      <c r="C62" s="18"/>
      <c r="D62" s="18"/>
      <c r="E62" s="18"/>
      <c r="F62" s="18"/>
    </row>
    <row r="63" spans="1:7" x14ac:dyDescent="0.3">
      <c r="A63" s="18" t="s">
        <v>50</v>
      </c>
      <c r="B63" s="18"/>
      <c r="C63" s="18"/>
      <c r="D63" s="18"/>
      <c r="E63" s="18"/>
      <c r="F63" s="18"/>
    </row>
  </sheetData>
  <sheetProtection selectLockedCells="1"/>
  <pageMargins left="0.23622047244094491" right="0.23622047244094491" top="0.74803149606299213" bottom="0.74803149606299213" header="0.31496062992125984" footer="0.31496062992125984"/>
  <pageSetup paperSize="9" scale="6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9"/>
  <sheetViews>
    <sheetView tabSelected="1" workbookViewId="0">
      <selection activeCell="A3" sqref="A3:C57"/>
    </sheetView>
  </sheetViews>
  <sheetFormatPr defaultColWidth="9.109375" defaultRowHeight="14.4" x14ac:dyDescent="0.3"/>
  <cols>
    <col min="1" max="3" width="20.77734375" style="1" customWidth="1"/>
    <col min="4" max="4" width="3.5546875" style="1" customWidth="1"/>
    <col min="5" max="5" width="12.33203125" style="1" customWidth="1"/>
    <col min="6" max="6" width="61.44140625" style="1" customWidth="1"/>
    <col min="7" max="8" width="9.109375" style="1"/>
    <col min="9" max="9" width="9.109375" style="35"/>
    <col min="10" max="10" width="12.44140625" style="35" customWidth="1"/>
    <col min="11" max="11" width="9.109375" style="35"/>
    <col min="12" max="16384" width="9.109375" style="1"/>
  </cols>
  <sheetData>
    <row r="1" spans="1:7" ht="18" x14ac:dyDescent="0.5">
      <c r="A1" s="50" t="s">
        <v>92</v>
      </c>
      <c r="B1" s="51"/>
      <c r="C1" s="31"/>
      <c r="D1" s="48"/>
      <c r="E1" s="48"/>
      <c r="F1" s="15" t="s">
        <v>53</v>
      </c>
    </row>
    <row r="2" spans="1:7" ht="19.2" x14ac:dyDescent="0.5">
      <c r="A2" s="50"/>
      <c r="B2" s="52">
        <v>2019</v>
      </c>
      <c r="C2" s="31"/>
      <c r="D2" s="48"/>
      <c r="E2" s="48"/>
      <c r="F2" s="31"/>
    </row>
    <row r="3" spans="1:7" ht="18" x14ac:dyDescent="0.5">
      <c r="A3" s="51"/>
      <c r="B3" s="53"/>
      <c r="C3" s="54"/>
      <c r="D3" s="48"/>
      <c r="E3" s="46" t="s">
        <v>2</v>
      </c>
      <c r="F3" s="16" t="s">
        <v>86</v>
      </c>
      <c r="G3" s="3"/>
    </row>
    <row r="4" spans="1:7" ht="18" x14ac:dyDescent="0.5">
      <c r="A4" s="54" t="s">
        <v>4</v>
      </c>
      <c r="B4" s="55"/>
      <c r="C4" s="54"/>
      <c r="D4" s="48"/>
      <c r="E4" s="47"/>
      <c r="F4" s="32"/>
      <c r="G4" s="2"/>
    </row>
    <row r="5" spans="1:7" ht="18" x14ac:dyDescent="0.5">
      <c r="A5" s="55" t="s">
        <v>87</v>
      </c>
      <c r="B5" s="56"/>
      <c r="C5" s="56">
        <v>700</v>
      </c>
      <c r="D5" s="48"/>
      <c r="E5" s="4">
        <v>0</v>
      </c>
      <c r="F5" s="32"/>
    </row>
    <row r="6" spans="1:7" ht="18" x14ac:dyDescent="0.5">
      <c r="A6" s="55" t="s">
        <v>6</v>
      </c>
      <c r="B6" s="56"/>
      <c r="C6" s="56">
        <v>270</v>
      </c>
      <c r="D6" s="48"/>
      <c r="E6" s="4">
        <v>0</v>
      </c>
      <c r="F6" s="32"/>
    </row>
    <row r="7" spans="1:7" ht="18" x14ac:dyDescent="0.5">
      <c r="A7" s="55" t="s">
        <v>7</v>
      </c>
      <c r="B7" s="56"/>
      <c r="C7" s="56">
        <v>575</v>
      </c>
      <c r="D7" s="48"/>
      <c r="E7" s="4">
        <v>0</v>
      </c>
      <c r="F7" s="32"/>
    </row>
    <row r="8" spans="1:7" ht="18" x14ac:dyDescent="0.5">
      <c r="A8" s="55" t="s">
        <v>8</v>
      </c>
      <c r="B8" s="56"/>
      <c r="C8" s="56">
        <v>100</v>
      </c>
      <c r="D8" s="48"/>
      <c r="E8" s="4"/>
      <c r="F8" s="32"/>
    </row>
    <row r="9" spans="1:7" ht="18" x14ac:dyDescent="0.5">
      <c r="A9" s="55" t="s">
        <v>9</v>
      </c>
      <c r="B9" s="56"/>
      <c r="C9" s="56">
        <v>100</v>
      </c>
      <c r="D9" s="49"/>
      <c r="E9" s="49">
        <f>(E5+E6+E7+E8)*5%</f>
        <v>0</v>
      </c>
      <c r="F9" s="32"/>
    </row>
    <row r="10" spans="1:7" ht="18" x14ac:dyDescent="0.5">
      <c r="A10" s="55" t="s">
        <v>10</v>
      </c>
      <c r="B10" s="56"/>
      <c r="C10" s="56">
        <v>10</v>
      </c>
      <c r="D10" s="48"/>
      <c r="E10" s="4">
        <v>0</v>
      </c>
      <c r="F10" s="32"/>
    </row>
    <row r="11" spans="1:7" ht="18" x14ac:dyDescent="0.5">
      <c r="A11" s="54" t="s">
        <v>11</v>
      </c>
      <c r="B11" s="57"/>
      <c r="C11" s="57">
        <f>SUM(C5:C10)</f>
        <v>1755</v>
      </c>
      <c r="D11" s="40"/>
      <c r="E11" s="40">
        <f>SUM(E5:E10)</f>
        <v>0</v>
      </c>
      <c r="F11" s="32"/>
    </row>
    <row r="12" spans="1:7" ht="18" x14ac:dyDescent="0.5">
      <c r="A12" s="55"/>
      <c r="B12" s="55"/>
      <c r="C12" s="56"/>
      <c r="D12" s="48"/>
      <c r="E12" s="47"/>
      <c r="F12" s="32"/>
    </row>
    <row r="13" spans="1:7" ht="18" x14ac:dyDescent="0.5">
      <c r="A13" s="54" t="s">
        <v>12</v>
      </c>
      <c r="B13" s="55"/>
      <c r="C13" s="57"/>
      <c r="D13" s="48"/>
      <c r="E13" s="47"/>
      <c r="F13" s="32"/>
    </row>
    <row r="14" spans="1:7" ht="18" x14ac:dyDescent="0.5">
      <c r="A14" s="55" t="s">
        <v>13</v>
      </c>
      <c r="B14" s="56"/>
      <c r="C14" s="56">
        <v>350</v>
      </c>
      <c r="D14" s="48"/>
      <c r="E14" s="4">
        <v>0</v>
      </c>
      <c r="F14" s="32"/>
    </row>
    <row r="15" spans="1:7" ht="18" x14ac:dyDescent="0.5">
      <c r="A15" s="55" t="s">
        <v>14</v>
      </c>
      <c r="B15" s="56"/>
      <c r="C15" s="56">
        <v>200</v>
      </c>
      <c r="D15" s="48"/>
      <c r="E15" s="4">
        <v>0</v>
      </c>
      <c r="F15" s="32"/>
    </row>
    <row r="16" spans="1:7" ht="18" x14ac:dyDescent="0.5">
      <c r="A16" s="55" t="s">
        <v>15</v>
      </c>
      <c r="B16" s="56"/>
      <c r="C16" s="56">
        <v>50</v>
      </c>
      <c r="D16" s="48"/>
      <c r="E16" s="4">
        <v>0</v>
      </c>
      <c r="F16" s="32"/>
    </row>
    <row r="17" spans="1:6" ht="18" x14ac:dyDescent="0.5">
      <c r="A17" s="55" t="s">
        <v>16</v>
      </c>
      <c r="B17" s="56"/>
      <c r="C17" s="56">
        <v>400</v>
      </c>
      <c r="D17" s="48"/>
      <c r="E17" s="4">
        <v>0</v>
      </c>
      <c r="F17" s="32"/>
    </row>
    <row r="18" spans="1:6" ht="18" x14ac:dyDescent="0.5">
      <c r="A18" s="55" t="s">
        <v>17</v>
      </c>
      <c r="B18" s="56"/>
      <c r="C18" s="56">
        <v>50</v>
      </c>
      <c r="D18" s="48"/>
      <c r="E18" s="4">
        <v>0</v>
      </c>
      <c r="F18" s="33"/>
    </row>
    <row r="19" spans="1:6" ht="18" x14ac:dyDescent="0.5">
      <c r="A19" s="54" t="s">
        <v>18</v>
      </c>
      <c r="B19" s="57"/>
      <c r="C19" s="57">
        <f>SUM(C14:C18)</f>
        <v>1050</v>
      </c>
      <c r="D19" s="40"/>
      <c r="E19" s="40">
        <f>SUM(E14:E18)</f>
        <v>0</v>
      </c>
      <c r="F19" s="32"/>
    </row>
    <row r="20" spans="1:6" ht="18" x14ac:dyDescent="0.5">
      <c r="A20" s="55"/>
      <c r="B20" s="55"/>
      <c r="C20" s="56"/>
      <c r="D20" s="48"/>
      <c r="E20" s="47"/>
      <c r="F20" s="32"/>
    </row>
    <row r="21" spans="1:6" ht="18" x14ac:dyDescent="0.5">
      <c r="A21" s="54" t="s">
        <v>19</v>
      </c>
      <c r="B21" s="55"/>
      <c r="C21" s="57"/>
      <c r="D21" s="48"/>
      <c r="E21" s="47"/>
      <c r="F21" s="32"/>
    </row>
    <row r="22" spans="1:6" ht="18" x14ac:dyDescent="0.5">
      <c r="A22" s="55" t="s">
        <v>20</v>
      </c>
      <c r="B22" s="56"/>
      <c r="C22" s="56">
        <v>1250</v>
      </c>
      <c r="D22" s="48"/>
      <c r="E22" s="4">
        <v>0</v>
      </c>
      <c r="F22" s="32"/>
    </row>
    <row r="23" spans="1:6" ht="18" x14ac:dyDescent="0.5">
      <c r="A23" s="55" t="s">
        <v>21</v>
      </c>
      <c r="B23" s="56"/>
      <c r="C23" s="56">
        <v>180</v>
      </c>
      <c r="D23" s="48"/>
      <c r="E23" s="4">
        <v>0</v>
      </c>
      <c r="F23" s="32"/>
    </row>
    <row r="24" spans="1:6" ht="18" x14ac:dyDescent="0.5">
      <c r="A24" s="55" t="s">
        <v>22</v>
      </c>
      <c r="B24" s="56"/>
      <c r="C24" s="56">
        <v>20</v>
      </c>
      <c r="D24" s="48"/>
      <c r="E24" s="4">
        <v>0</v>
      </c>
      <c r="F24" s="32"/>
    </row>
    <row r="25" spans="1:6" ht="18" x14ac:dyDescent="0.5">
      <c r="A25" s="54" t="s">
        <v>23</v>
      </c>
      <c r="B25" s="57"/>
      <c r="C25" s="57">
        <f>SUM(C22:C24)</f>
        <v>1450</v>
      </c>
      <c r="D25" s="40"/>
      <c r="E25" s="40">
        <f>SUM(E22:E24)</f>
        <v>0</v>
      </c>
      <c r="F25" s="32"/>
    </row>
    <row r="26" spans="1:6" ht="18" x14ac:dyDescent="0.5">
      <c r="A26" s="55"/>
      <c r="B26" s="55"/>
      <c r="C26" s="56"/>
      <c r="D26" s="48"/>
      <c r="E26" s="47"/>
      <c r="F26" s="32"/>
    </row>
    <row r="27" spans="1:6" ht="18" x14ac:dyDescent="0.5">
      <c r="A27" s="54" t="s">
        <v>24</v>
      </c>
      <c r="B27" s="55"/>
      <c r="C27" s="57"/>
      <c r="D27" s="48"/>
      <c r="E27" s="47"/>
      <c r="F27" s="32"/>
    </row>
    <row r="28" spans="1:6" ht="18" x14ac:dyDescent="0.5">
      <c r="A28" s="55" t="s">
        <v>25</v>
      </c>
      <c r="B28" s="55"/>
      <c r="C28" s="56">
        <v>25</v>
      </c>
      <c r="D28" s="48"/>
      <c r="E28" s="4">
        <v>0</v>
      </c>
      <c r="F28" s="32"/>
    </row>
    <row r="29" spans="1:6" ht="18" x14ac:dyDescent="0.5">
      <c r="A29" s="55" t="s">
        <v>26</v>
      </c>
      <c r="B29" s="56"/>
      <c r="C29" s="56">
        <v>60</v>
      </c>
      <c r="D29" s="48"/>
      <c r="E29" s="4">
        <v>0</v>
      </c>
      <c r="F29" s="32"/>
    </row>
    <row r="30" spans="1:6" ht="18" x14ac:dyDescent="0.5">
      <c r="A30" s="54" t="s">
        <v>27</v>
      </c>
      <c r="B30" s="57"/>
      <c r="C30" s="57">
        <f>SUM(C28:C29)</f>
        <v>85</v>
      </c>
      <c r="D30" s="40"/>
      <c r="E30" s="40">
        <f>SUM(E28:E29)</f>
        <v>0</v>
      </c>
      <c r="F30" s="32"/>
    </row>
    <row r="31" spans="1:6" ht="18" x14ac:dyDescent="0.5">
      <c r="A31" s="55"/>
      <c r="B31" s="55"/>
      <c r="C31" s="56"/>
      <c r="D31" s="48"/>
      <c r="E31" s="47"/>
      <c r="F31" s="32"/>
    </row>
    <row r="32" spans="1:6" ht="18" x14ac:dyDescent="0.5">
      <c r="A32" s="54" t="s">
        <v>28</v>
      </c>
      <c r="B32" s="55"/>
      <c r="C32" s="57"/>
      <c r="D32" s="48"/>
      <c r="E32" s="47"/>
      <c r="F32" s="32"/>
    </row>
    <row r="33" spans="1:6" ht="18" x14ac:dyDescent="0.5">
      <c r="A33" s="55" t="s">
        <v>29</v>
      </c>
      <c r="B33" s="55"/>
      <c r="C33" s="56">
        <v>0</v>
      </c>
      <c r="D33" s="48"/>
      <c r="E33" s="4">
        <v>0</v>
      </c>
      <c r="F33" s="32"/>
    </row>
    <row r="34" spans="1:6" ht="18" x14ac:dyDescent="0.5">
      <c r="A34" s="54" t="s">
        <v>30</v>
      </c>
      <c r="B34" s="57"/>
      <c r="C34" s="57">
        <f>SUM(C33)</f>
        <v>0</v>
      </c>
      <c r="D34" s="40"/>
      <c r="E34" s="40">
        <f>SUM(E33)</f>
        <v>0</v>
      </c>
      <c r="F34" s="32"/>
    </row>
    <row r="35" spans="1:6" ht="18" x14ac:dyDescent="0.5">
      <c r="A35" s="55"/>
      <c r="B35" s="55"/>
      <c r="C35" s="56"/>
      <c r="D35" s="48"/>
      <c r="E35" s="47"/>
      <c r="F35" s="32"/>
    </row>
    <row r="36" spans="1:6" ht="18" x14ac:dyDescent="0.5">
      <c r="A36" s="54" t="s">
        <v>31</v>
      </c>
      <c r="B36" s="55"/>
      <c r="C36" s="56"/>
      <c r="D36" s="48"/>
      <c r="E36" s="47"/>
      <c r="F36" s="32"/>
    </row>
    <row r="37" spans="1:6" ht="18" x14ac:dyDescent="0.5">
      <c r="A37" s="55" t="s">
        <v>32</v>
      </c>
      <c r="B37" s="55"/>
      <c r="C37" s="56">
        <v>100</v>
      </c>
      <c r="D37" s="48"/>
      <c r="E37" s="4">
        <v>0</v>
      </c>
      <c r="F37" s="32"/>
    </row>
    <row r="38" spans="1:6" ht="18" x14ac:dyDescent="0.5">
      <c r="A38" s="55" t="s">
        <v>33</v>
      </c>
      <c r="B38" s="55"/>
      <c r="C38" s="56">
        <v>900</v>
      </c>
      <c r="D38" s="48"/>
      <c r="E38" s="4">
        <v>0</v>
      </c>
      <c r="F38" s="32"/>
    </row>
    <row r="39" spans="1:6" ht="18" x14ac:dyDescent="0.5">
      <c r="A39" s="55" t="s">
        <v>34</v>
      </c>
      <c r="B39" s="55"/>
      <c r="C39" s="56">
        <v>60</v>
      </c>
      <c r="D39" s="48"/>
      <c r="E39" s="4">
        <v>0</v>
      </c>
      <c r="F39" s="32"/>
    </row>
    <row r="40" spans="1:6" ht="18" x14ac:dyDescent="0.5">
      <c r="A40" s="55" t="s">
        <v>66</v>
      </c>
      <c r="B40" s="55"/>
      <c r="C40" s="56"/>
      <c r="D40" s="48"/>
      <c r="E40" s="4"/>
      <c r="F40" s="32"/>
    </row>
    <row r="41" spans="1:6" ht="18" x14ac:dyDescent="0.5">
      <c r="A41" s="55" t="s">
        <v>88</v>
      </c>
      <c r="B41" s="55"/>
      <c r="C41" s="56">
        <v>55</v>
      </c>
      <c r="D41" s="48"/>
      <c r="E41" s="4">
        <v>0</v>
      </c>
      <c r="F41" s="32"/>
    </row>
    <row r="42" spans="1:6" ht="18" x14ac:dyDescent="0.5">
      <c r="A42" s="55" t="s">
        <v>36</v>
      </c>
      <c r="B42" s="55"/>
      <c r="C42" s="56">
        <v>200</v>
      </c>
      <c r="D42" s="48"/>
      <c r="E42" s="4">
        <v>0</v>
      </c>
      <c r="F42" s="32"/>
    </row>
    <row r="43" spans="1:6" ht="18" x14ac:dyDescent="0.5">
      <c r="A43" s="54" t="s">
        <v>37</v>
      </c>
      <c r="B43" s="54"/>
      <c r="C43" s="58">
        <f>SUM(C37:C42)</f>
        <v>1315</v>
      </c>
      <c r="D43" s="41"/>
      <c r="E43" s="41">
        <f>SUM(E37:E42)</f>
        <v>0</v>
      </c>
      <c r="F43" s="32"/>
    </row>
    <row r="44" spans="1:6" ht="18" x14ac:dyDescent="0.5">
      <c r="A44" s="55"/>
      <c r="B44" s="55"/>
      <c r="C44" s="56"/>
      <c r="D44" s="48"/>
      <c r="E44" s="47"/>
      <c r="F44" s="32"/>
    </row>
    <row r="45" spans="1:6" ht="18" x14ac:dyDescent="0.5">
      <c r="A45" s="54" t="s">
        <v>38</v>
      </c>
      <c r="B45" s="31"/>
      <c r="C45" s="31"/>
      <c r="D45" s="31"/>
      <c r="E45" s="31"/>
      <c r="F45" s="32"/>
    </row>
    <row r="46" spans="1:6" ht="18" x14ac:dyDescent="0.5">
      <c r="A46" s="55" t="s">
        <v>90</v>
      </c>
      <c r="B46" s="59"/>
      <c r="C46" s="59">
        <f>C11+C19+C25+C30+C34</f>
        <v>4340</v>
      </c>
      <c r="D46" s="42"/>
      <c r="E46" s="42">
        <f>E11+E19+E25+E30+E34</f>
        <v>0</v>
      </c>
      <c r="F46" s="32"/>
    </row>
    <row r="47" spans="1:6" ht="18" x14ac:dyDescent="0.5">
      <c r="A47" s="55" t="s">
        <v>40</v>
      </c>
      <c r="B47" s="60"/>
      <c r="C47" s="56">
        <v>60000</v>
      </c>
      <c r="D47" s="48"/>
      <c r="E47" s="4">
        <v>0</v>
      </c>
      <c r="F47" s="32"/>
    </row>
    <row r="48" spans="1:6" ht="18" x14ac:dyDescent="0.5">
      <c r="A48" s="55" t="s">
        <v>91</v>
      </c>
      <c r="B48" s="61"/>
      <c r="C48" s="61">
        <f>C46/C47</f>
        <v>7.2333333333333333E-2</v>
      </c>
      <c r="D48" s="43"/>
      <c r="E48" s="43" t="e">
        <f>E46/E47</f>
        <v>#DIV/0!</v>
      </c>
      <c r="F48" s="32" t="s">
        <v>51</v>
      </c>
    </row>
    <row r="49" spans="1:6" ht="18" x14ac:dyDescent="0.5">
      <c r="A49" s="55" t="s">
        <v>42</v>
      </c>
      <c r="B49" s="62"/>
      <c r="C49" s="62">
        <v>0.15</v>
      </c>
      <c r="D49" s="48"/>
      <c r="E49" s="5">
        <v>0</v>
      </c>
      <c r="F49" s="32"/>
    </row>
    <row r="50" spans="1:6" ht="18" x14ac:dyDescent="0.5">
      <c r="A50" s="54" t="s">
        <v>43</v>
      </c>
      <c r="B50" s="63"/>
      <c r="C50" s="63">
        <f>C48*(100%+C49)</f>
        <v>8.3183333333333331E-2</v>
      </c>
      <c r="D50" s="44"/>
      <c r="E50" s="44" t="e">
        <f>E48*(100%+E49)</f>
        <v>#DIV/0!</v>
      </c>
      <c r="F50" s="32"/>
    </row>
    <row r="51" spans="1:6" ht="18" x14ac:dyDescent="0.5">
      <c r="A51" s="31"/>
      <c r="B51" s="64"/>
      <c r="C51" s="64"/>
      <c r="D51" s="26"/>
      <c r="E51" s="47"/>
      <c r="F51" s="32"/>
    </row>
    <row r="52" spans="1:6" ht="18" x14ac:dyDescent="0.5">
      <c r="A52" s="54" t="s">
        <v>89</v>
      </c>
      <c r="B52" s="31"/>
      <c r="C52" s="31"/>
      <c r="D52" s="31"/>
      <c r="E52" s="31"/>
      <c r="F52" s="32"/>
    </row>
    <row r="53" spans="1:6" ht="18" x14ac:dyDescent="0.5">
      <c r="A53" s="55" t="s">
        <v>39</v>
      </c>
      <c r="B53" s="59"/>
      <c r="C53" s="65">
        <f>C46+C43</f>
        <v>5655</v>
      </c>
      <c r="D53" s="45"/>
      <c r="E53" s="45">
        <f>E46+E43</f>
        <v>0</v>
      </c>
      <c r="F53" s="32"/>
    </row>
    <row r="54" spans="1:6" ht="18" x14ac:dyDescent="0.5">
      <c r="A54" s="66" t="s">
        <v>45</v>
      </c>
      <c r="B54" s="67"/>
      <c r="C54" s="68">
        <v>55000</v>
      </c>
      <c r="D54" s="48"/>
      <c r="E54" s="6">
        <v>0</v>
      </c>
      <c r="F54" s="32"/>
    </row>
    <row r="55" spans="1:6" ht="18" x14ac:dyDescent="0.5">
      <c r="A55" s="55" t="s">
        <v>41</v>
      </c>
      <c r="B55" s="61"/>
      <c r="C55" s="61">
        <f>C53/C54</f>
        <v>0.10281818181818182</v>
      </c>
      <c r="D55" s="43"/>
      <c r="E55" s="43" t="e">
        <f>E53/E54</f>
        <v>#DIV/0!</v>
      </c>
      <c r="F55" s="32"/>
    </row>
    <row r="56" spans="1:6" ht="18" x14ac:dyDescent="0.5">
      <c r="A56" s="55" t="s">
        <v>42</v>
      </c>
      <c r="B56" s="62"/>
      <c r="C56" s="62">
        <v>0.15</v>
      </c>
      <c r="D56" s="48"/>
      <c r="E56" s="5">
        <v>0</v>
      </c>
      <c r="F56" s="32"/>
    </row>
    <row r="57" spans="1:6" ht="18" x14ac:dyDescent="0.5">
      <c r="A57" s="54" t="s">
        <v>46</v>
      </c>
      <c r="B57" s="63"/>
      <c r="C57" s="63">
        <f>C55*(100%+C56)</f>
        <v>0.11824090909090909</v>
      </c>
      <c r="D57" s="44"/>
      <c r="E57" s="44" t="e">
        <f>E55*(100%+E56)</f>
        <v>#DIV/0!</v>
      </c>
      <c r="F57" s="32"/>
    </row>
    <row r="58" spans="1:6" ht="16.8" x14ac:dyDescent="0.45">
      <c r="A58" s="69"/>
      <c r="B58" s="31"/>
      <c r="C58" s="31"/>
      <c r="D58" s="48"/>
      <c r="E58" s="48"/>
      <c r="F58" s="1" t="s">
        <v>54</v>
      </c>
    </row>
    <row r="59" spans="1:6" ht="16.8" x14ac:dyDescent="0.45">
      <c r="A59" s="69" t="s">
        <v>52</v>
      </c>
      <c r="B59" s="31"/>
      <c r="C59" s="31"/>
      <c r="D59" s="48"/>
      <c r="E59" s="48"/>
      <c r="F59" s="1" t="s">
        <v>55</v>
      </c>
    </row>
    <row r="60" spans="1:6" x14ac:dyDescent="0.3">
      <c r="A60" s="31" t="s">
        <v>47</v>
      </c>
      <c r="B60" s="31"/>
      <c r="C60" s="31"/>
      <c r="D60" s="48"/>
      <c r="E60" s="48"/>
    </row>
    <row r="61" spans="1:6" x14ac:dyDescent="0.3">
      <c r="A61" s="31" t="s">
        <v>48</v>
      </c>
      <c r="B61" s="31"/>
      <c r="C61" s="31"/>
      <c r="D61" s="48"/>
      <c r="E61" s="48"/>
    </row>
    <row r="62" spans="1:6" x14ac:dyDescent="0.3">
      <c r="A62" s="31" t="s">
        <v>49</v>
      </c>
      <c r="B62" s="31"/>
      <c r="C62" s="31"/>
      <c r="D62" s="48"/>
      <c r="E62" s="48"/>
    </row>
    <row r="63" spans="1:6" x14ac:dyDescent="0.3">
      <c r="A63" s="31" t="s">
        <v>50</v>
      </c>
      <c r="B63" s="31"/>
      <c r="C63" s="31"/>
      <c r="D63" s="48"/>
      <c r="E63" s="48"/>
    </row>
    <row r="68" spans="1:14" x14ac:dyDescent="0.3">
      <c r="A68" s="1" t="s">
        <v>64</v>
      </c>
      <c r="G68" s="1" t="s">
        <v>63</v>
      </c>
      <c r="H68" s="1" t="s">
        <v>63</v>
      </c>
    </row>
    <row r="69" spans="1:14" x14ac:dyDescent="0.3">
      <c r="A69" s="1" t="s">
        <v>56</v>
      </c>
      <c r="E69" s="1" t="s">
        <v>61</v>
      </c>
      <c r="F69" s="1" t="s">
        <v>62</v>
      </c>
      <c r="G69" s="1" t="s">
        <v>61</v>
      </c>
      <c r="H69" s="1" t="s">
        <v>62</v>
      </c>
      <c r="I69" s="35" t="s">
        <v>65</v>
      </c>
      <c r="J69" s="35" t="s">
        <v>61</v>
      </c>
      <c r="K69" s="35" t="s">
        <v>62</v>
      </c>
    </row>
    <row r="70" spans="1:14" x14ac:dyDescent="0.3">
      <c r="A70" s="1" t="s">
        <v>57</v>
      </c>
      <c r="E70" s="1" t="s">
        <v>68</v>
      </c>
      <c r="F70" s="1" t="s">
        <v>68</v>
      </c>
    </row>
    <row r="71" spans="1:14" x14ac:dyDescent="0.3">
      <c r="A71" s="1" t="s">
        <v>58</v>
      </c>
      <c r="B71" s="1" t="s">
        <v>59</v>
      </c>
      <c r="C71" s="1" t="s">
        <v>60</v>
      </c>
      <c r="E71" s="1">
        <v>52.25</v>
      </c>
      <c r="F71" s="1">
        <v>47.5</v>
      </c>
      <c r="G71" s="1" t="e">
        <f>E71*(#REF!/1000)</f>
        <v>#REF!</v>
      </c>
      <c r="H71" s="1" t="e">
        <f>F71*(#REF!/1000)</f>
        <v>#REF!</v>
      </c>
      <c r="I71" s="35">
        <v>27.25</v>
      </c>
      <c r="J71" s="35" t="e">
        <f>G71*I71</f>
        <v>#REF!</v>
      </c>
      <c r="K71" s="35" t="e">
        <f>H71*I71</f>
        <v>#REF!</v>
      </c>
    </row>
    <row r="72" spans="1:14" x14ac:dyDescent="0.3">
      <c r="A72" s="1" t="s">
        <v>67</v>
      </c>
      <c r="E72" s="1">
        <f>6*E71</f>
        <v>313.5</v>
      </c>
      <c r="F72" s="1">
        <f>F71*6</f>
        <v>285</v>
      </c>
      <c r="I72" s="35">
        <v>0.15</v>
      </c>
      <c r="J72" s="36">
        <f>E72*I72</f>
        <v>47.024999999999999</v>
      </c>
      <c r="K72" s="36">
        <f>F72*I72</f>
        <v>42.75</v>
      </c>
    </row>
    <row r="73" spans="1:14" x14ac:dyDescent="0.3">
      <c r="A73" s="1" t="s">
        <v>69</v>
      </c>
      <c r="J73" s="35" t="e">
        <f>SUM(J71:J72)</f>
        <v>#REF!</v>
      </c>
      <c r="K73" s="35" t="e">
        <f>SUM(K71:K72)</f>
        <v>#REF!</v>
      </c>
      <c r="M73" s="34"/>
      <c r="N73" s="34"/>
    </row>
    <row r="74" spans="1:14" x14ac:dyDescent="0.3">
      <c r="J74" s="35">
        <v>225</v>
      </c>
      <c r="K74" s="35">
        <v>225</v>
      </c>
    </row>
    <row r="75" spans="1:14" x14ac:dyDescent="0.3">
      <c r="A75" s="1" t="s">
        <v>70</v>
      </c>
    </row>
    <row r="76" spans="1:14" x14ac:dyDescent="0.3">
      <c r="A76" s="1" t="s">
        <v>71</v>
      </c>
      <c r="G76" s="1">
        <v>11</v>
      </c>
      <c r="H76" s="1">
        <v>11</v>
      </c>
      <c r="I76" s="35">
        <v>12.37</v>
      </c>
      <c r="J76" s="35">
        <f>G76*I76</f>
        <v>136.07</v>
      </c>
      <c r="K76" s="35">
        <f>H76*I76</f>
        <v>136.07</v>
      </c>
    </row>
    <row r="77" spans="1:14" x14ac:dyDescent="0.3">
      <c r="A77" s="1" t="s">
        <v>72</v>
      </c>
      <c r="J77" s="35">
        <v>25</v>
      </c>
      <c r="K77" s="35">
        <v>25</v>
      </c>
    </row>
    <row r="78" spans="1:14" x14ac:dyDescent="0.3">
      <c r="A78" s="1" t="s">
        <v>84</v>
      </c>
      <c r="B78" s="1" t="s">
        <v>59</v>
      </c>
      <c r="C78" s="1" t="s">
        <v>60</v>
      </c>
      <c r="E78" s="1">
        <v>52.25</v>
      </c>
      <c r="F78" s="1">
        <v>47.5</v>
      </c>
      <c r="G78" s="1" t="e">
        <f>E78*(#REF!/1000)</f>
        <v>#REF!</v>
      </c>
      <c r="H78" s="1" t="e">
        <f>F78*(#REF!/1000)</f>
        <v>#REF!</v>
      </c>
      <c r="I78" s="39">
        <v>180.5</v>
      </c>
      <c r="J78" s="39" t="e">
        <f>I78*G78</f>
        <v>#REF!</v>
      </c>
      <c r="K78" s="39" t="e">
        <f>H78*I78</f>
        <v>#REF!</v>
      </c>
    </row>
    <row r="79" spans="1:14" x14ac:dyDescent="0.3">
      <c r="A79" s="1" t="s">
        <v>72</v>
      </c>
      <c r="E79" s="1">
        <f>E78*3</f>
        <v>156.75</v>
      </c>
      <c r="F79" s="1">
        <f>F78*3</f>
        <v>142.5</v>
      </c>
      <c r="I79" s="35">
        <v>0.2</v>
      </c>
      <c r="J79" s="35">
        <f>I79*E79</f>
        <v>31.35</v>
      </c>
      <c r="K79" s="35">
        <f>F79*I79</f>
        <v>28.5</v>
      </c>
    </row>
    <row r="80" spans="1:14" x14ac:dyDescent="0.3">
      <c r="A80" s="1" t="s">
        <v>85</v>
      </c>
      <c r="J80" s="35" t="e">
        <f>SUM(J76:J79)</f>
        <v>#REF!</v>
      </c>
      <c r="K80" s="35" t="e">
        <f>SUM(K76:K79)</f>
        <v>#REF!</v>
      </c>
    </row>
    <row r="82" spans="1:11" x14ac:dyDescent="0.3">
      <c r="A82" s="1" t="s">
        <v>71</v>
      </c>
      <c r="G82" s="1">
        <v>11</v>
      </c>
      <c r="H82" s="1">
        <v>11</v>
      </c>
      <c r="I82" s="35">
        <v>12.37</v>
      </c>
      <c r="J82" s="35">
        <f>G82*I82</f>
        <v>136.07</v>
      </c>
      <c r="K82" s="35">
        <f>H82*I82</f>
        <v>136.07</v>
      </c>
    </row>
    <row r="83" spans="1:11" x14ac:dyDescent="0.3">
      <c r="A83" s="1" t="s">
        <v>72</v>
      </c>
      <c r="J83" s="35">
        <v>25</v>
      </c>
      <c r="K83" s="35">
        <v>25</v>
      </c>
    </row>
    <row r="84" spans="1:11" x14ac:dyDescent="0.3">
      <c r="A84" s="1" t="s">
        <v>83</v>
      </c>
      <c r="B84" s="1" t="s">
        <v>59</v>
      </c>
      <c r="C84" s="1" t="s">
        <v>60</v>
      </c>
      <c r="E84" s="1">
        <v>52.25</v>
      </c>
      <c r="F84" s="1">
        <v>47.5</v>
      </c>
      <c r="G84" s="1" t="e">
        <f>E84*(#REF!/1000)</f>
        <v>#REF!</v>
      </c>
      <c r="H84" s="1" t="e">
        <f>F84*(#REF!/1000)</f>
        <v>#REF!</v>
      </c>
      <c r="I84" s="35">
        <v>75.5</v>
      </c>
      <c r="J84" s="35" t="e">
        <f>I84*G84</f>
        <v>#REF!</v>
      </c>
      <c r="K84" s="35" t="e">
        <f>I84*H84</f>
        <v>#REF!</v>
      </c>
    </row>
    <row r="85" spans="1:11" x14ac:dyDescent="0.3">
      <c r="A85" s="1" t="s">
        <v>72</v>
      </c>
      <c r="E85" s="1">
        <f>E84*6</f>
        <v>313.5</v>
      </c>
      <c r="F85" s="1">
        <f>F84*6</f>
        <v>285</v>
      </c>
      <c r="I85" s="35">
        <v>0.2</v>
      </c>
      <c r="J85" s="35">
        <f>E85*I85</f>
        <v>62.7</v>
      </c>
      <c r="K85" s="35">
        <f>F85*I85</f>
        <v>57</v>
      </c>
    </row>
    <row r="86" spans="1:11" x14ac:dyDescent="0.3">
      <c r="J86" s="35" t="e">
        <f>SUM(J82:J85)</f>
        <v>#REF!</v>
      </c>
      <c r="K86" s="35" t="e">
        <f>SUM(K82:K85)</f>
        <v>#REF!</v>
      </c>
    </row>
    <row r="89" spans="1:11" x14ac:dyDescent="0.3">
      <c r="A89" s="1" t="s">
        <v>73</v>
      </c>
    </row>
    <row r="90" spans="1:11" x14ac:dyDescent="0.3">
      <c r="A90" s="1" t="s">
        <v>64</v>
      </c>
      <c r="F90" s="1" t="s">
        <v>74</v>
      </c>
      <c r="G90" s="1">
        <v>4</v>
      </c>
      <c r="H90" s="1" t="s">
        <v>63</v>
      </c>
      <c r="I90" s="35">
        <v>13.67</v>
      </c>
      <c r="J90" s="36">
        <f>G90*I90</f>
        <v>54.68</v>
      </c>
      <c r="K90" s="36">
        <f>G90*I90</f>
        <v>54.68</v>
      </c>
    </row>
    <row r="91" spans="1:11" x14ac:dyDescent="0.3">
      <c r="A91" s="1" t="s">
        <v>78</v>
      </c>
      <c r="J91" s="35">
        <f>SUM(J90)</f>
        <v>54.68</v>
      </c>
      <c r="K91" s="35">
        <f>SUM(K90)</f>
        <v>54.68</v>
      </c>
    </row>
    <row r="93" spans="1:11" x14ac:dyDescent="0.3">
      <c r="A93" s="1" t="s">
        <v>75</v>
      </c>
      <c r="F93" s="1" t="s">
        <v>76</v>
      </c>
      <c r="G93" s="1">
        <v>0.8</v>
      </c>
      <c r="H93" s="1" t="s">
        <v>63</v>
      </c>
      <c r="I93" s="35">
        <v>54.63</v>
      </c>
      <c r="J93" s="35">
        <f>G93*I93</f>
        <v>43.704000000000008</v>
      </c>
      <c r="K93" s="35">
        <f>G93*I93</f>
        <v>43.704000000000008</v>
      </c>
    </row>
    <row r="94" spans="1:11" x14ac:dyDescent="0.3">
      <c r="F94" s="1" t="s">
        <v>77</v>
      </c>
      <c r="G94" s="1">
        <v>2</v>
      </c>
      <c r="H94" s="1" t="s">
        <v>63</v>
      </c>
      <c r="I94" s="35">
        <v>4.18</v>
      </c>
      <c r="J94" s="35">
        <f>G94*I94</f>
        <v>8.36</v>
      </c>
      <c r="K94" s="35">
        <f>G94*I94</f>
        <v>8.36</v>
      </c>
    </row>
    <row r="95" spans="1:11" x14ac:dyDescent="0.3">
      <c r="F95" s="1" t="s">
        <v>76</v>
      </c>
      <c r="G95" s="1">
        <v>0.8</v>
      </c>
      <c r="H95" s="1" t="s">
        <v>63</v>
      </c>
      <c r="I95" s="35">
        <v>54.63</v>
      </c>
      <c r="J95" s="35">
        <f>G95*I95</f>
        <v>43.704000000000008</v>
      </c>
      <c r="K95" s="35">
        <f>G95*I95</f>
        <v>43.704000000000008</v>
      </c>
    </row>
    <row r="96" spans="1:11" x14ac:dyDescent="0.3">
      <c r="F96" s="1" t="s">
        <v>77</v>
      </c>
      <c r="G96" s="1">
        <v>2</v>
      </c>
      <c r="H96" s="1" t="s">
        <v>63</v>
      </c>
      <c r="I96" s="35">
        <v>4.18</v>
      </c>
      <c r="J96" s="35">
        <f>G96*I96</f>
        <v>8.36</v>
      </c>
      <c r="K96" s="35">
        <f>G96*I96</f>
        <v>8.36</v>
      </c>
    </row>
    <row r="97" spans="6:11" x14ac:dyDescent="0.3">
      <c r="F97" s="1" t="s">
        <v>79</v>
      </c>
      <c r="G97" s="1">
        <v>1</v>
      </c>
      <c r="H97" s="1" t="s">
        <v>63</v>
      </c>
      <c r="I97" s="35">
        <v>49.9</v>
      </c>
      <c r="J97" s="35">
        <f>G97*I97</f>
        <v>49.9</v>
      </c>
      <c r="K97" s="35">
        <f>G97*I97</f>
        <v>49.9</v>
      </c>
    </row>
    <row r="98" spans="6:11" x14ac:dyDescent="0.3">
      <c r="F98" s="1" t="s">
        <v>80</v>
      </c>
      <c r="J98" s="35">
        <f>SUM(J93:J97)</f>
        <v>154.02800000000002</v>
      </c>
      <c r="K98" s="35">
        <f>SUM(K93:K97)</f>
        <v>154.02800000000002</v>
      </c>
    </row>
    <row r="99" spans="6:11" x14ac:dyDescent="0.3">
      <c r="F99" s="37" t="s">
        <v>81</v>
      </c>
      <c r="G99" s="37"/>
      <c r="H99" s="37"/>
      <c r="I99" s="38"/>
      <c r="J99" s="38">
        <f>SUM(J93:J96)</f>
        <v>104.12800000000001</v>
      </c>
      <c r="K99" s="38">
        <f>SUM(K93:K96)</f>
        <v>104.12800000000001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MSI-PC</dc:creator>
  <cp:lastModifiedBy>Aleid Dik</cp:lastModifiedBy>
  <cp:lastPrinted>2012-01-09T08:11:57Z</cp:lastPrinted>
  <dcterms:created xsi:type="dcterms:W3CDTF">2011-12-21T07:54:28Z</dcterms:created>
  <dcterms:modified xsi:type="dcterms:W3CDTF">2020-05-07T11:39:54Z</dcterms:modified>
</cp:coreProperties>
</file>